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zer-min_chu_from_fpt_tech_gov_sg/Documents/Downloads/"/>
    </mc:Choice>
  </mc:AlternateContent>
  <xr:revisionPtr revIDLastSave="0" documentId="8_{637EBD8F-C29C-4F1F-8F07-B72AF9A61BEC}" xr6:coauthVersionLast="47" xr6:coauthVersionMax="47" xr10:uidLastSave="{00000000-0000-0000-0000-000000000000}"/>
  <bookViews>
    <workbookView xWindow="-120" yWindow="-120" windowWidth="29040" windowHeight="17520" tabRatio="820" activeTab="6" xr2:uid="{238ACDD1-D41C-497A-B8E8-A5190DA8C329}"/>
  </bookViews>
  <sheets>
    <sheet name="Summary" sheetId="2" r:id="rId1"/>
    <sheet name="App&amp;Infra (simple)" sheetId="1" r:id="rId2"/>
    <sheet name="App&amp;Infra (detailed)" sheetId="7" state="hidden" r:id="rId3"/>
    <sheet name="Kubernetes Monitoring" sheetId="3" r:id="rId4"/>
    <sheet name="Digital Experience" sheetId="4" r:id="rId5"/>
    <sheet name="Log Analytics" sheetId="5" r:id="rId6"/>
    <sheet name="Telemetry - metrics" sheetId="6" r:id="rId7"/>
  </sheets>
  <definedNames>
    <definedName name="AppSecRVA">'App&amp;Infra (simple)'!$B$12</definedName>
    <definedName name="FS">'App&amp;Infra (simple)'!$B$11</definedName>
    <definedName name="Infra">'App&amp;Infra (simple)'!$B$12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6" l="1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C8" i="6"/>
  <c r="D21" i="6"/>
  <c r="D24" i="6"/>
  <c r="D23" i="6"/>
  <c r="D22" i="6"/>
  <c r="D20" i="6"/>
  <c r="D19" i="6"/>
  <c r="D18" i="6"/>
  <c r="D17" i="6"/>
  <c r="D16" i="6"/>
  <c r="D49" i="6" l="1"/>
  <c r="D25" i="6"/>
  <c r="B3" i="6" l="1"/>
  <c r="C10" i="2" s="1"/>
  <c r="D10" i="2" s="1"/>
  <c r="B8" i="5"/>
  <c r="C13" i="2" s="1"/>
  <c r="D13" i="2" s="1"/>
  <c r="B7" i="5" l="1"/>
  <c r="C12" i="2" s="1"/>
  <c r="D12" i="2" s="1"/>
  <c r="B6" i="5"/>
  <c r="C11" i="2" s="1"/>
  <c r="D11" i="2" s="1"/>
  <c r="B19" i="4"/>
  <c r="C7" i="2" s="1"/>
  <c r="D7" i="2" s="1"/>
  <c r="B14" i="4"/>
  <c r="C9" i="2" s="1"/>
  <c r="D9" i="2" s="1"/>
  <c r="B8" i="4"/>
  <c r="C8" i="2" s="1"/>
  <c r="D8" i="2" s="1"/>
  <c r="B15" i="3"/>
  <c r="C4" i="2" s="1"/>
  <c r="D4" i="2" s="1"/>
  <c r="B11" i="1"/>
  <c r="B12" i="1"/>
  <c r="C3" i="2" s="1"/>
  <c r="D3" i="2" s="1"/>
  <c r="B13" i="1"/>
  <c r="B18" i="3" l="1"/>
  <c r="C5" i="2" s="1"/>
  <c r="D5" i="2" s="1"/>
  <c r="B9" i="3"/>
  <c r="B16" i="3" s="1"/>
  <c r="B17" i="3" s="1"/>
  <c r="C6" i="2" s="1"/>
  <c r="D6" i="2" s="1"/>
  <c r="C2" i="2" l="1"/>
  <c r="D2" i="2" s="1"/>
  <c r="D14" i="2" s="1"/>
</calcChain>
</file>

<file path=xl/sharedStrings.xml><?xml version="1.0" encoding="utf-8"?>
<sst xmlns="http://schemas.openxmlformats.org/spreadsheetml/2006/main" count="176" uniqueCount="154">
  <si>
    <t>instances</t>
  </si>
  <si>
    <t>Unit</t>
  </si>
  <si>
    <t>GiB</t>
  </si>
  <si>
    <t>No. of hosts on Full Stack mode</t>
  </si>
  <si>
    <t>No. of hosts on Infra mode</t>
  </si>
  <si>
    <t>Detailed estimate</t>
  </si>
  <si>
    <t>Server name</t>
  </si>
  <si>
    <t>Server Qty</t>
  </si>
  <si>
    <t>Monitoring mode</t>
  </si>
  <si>
    <t>Ex. Web server</t>
  </si>
  <si>
    <t>Memory (GiB)</t>
  </si>
  <si>
    <t>Ex. App server</t>
  </si>
  <si>
    <t>Ex. DB Server</t>
  </si>
  <si>
    <t>Infra mode</t>
  </si>
  <si>
    <t>Full Stack mode</t>
  </si>
  <si>
    <t>Kubernetes Monitoring</t>
  </si>
  <si>
    <t>Kubernetes platform monitoring (pod-hours)</t>
  </si>
  <si>
    <t>Average # of pods running per day</t>
  </si>
  <si>
    <t>Average lifetime of a pod in hours per day</t>
  </si>
  <si>
    <t>pods</t>
  </si>
  <si>
    <t>hours</t>
  </si>
  <si>
    <t>Container-deployed full-stack monitoring (app only mode) (GiB-hours)</t>
  </si>
  <si>
    <t>% of pods requiring code profiling and transaction tracing</t>
  </si>
  <si>
    <t>default</t>
  </si>
  <si>
    <t># of pods instrumented for tracing and profiling</t>
  </si>
  <si>
    <t>Average amount of memory used per pod (in GB and .25 is the min)</t>
  </si>
  <si>
    <t>(calcuated from above, agency cannot change)</t>
  </si>
  <si>
    <t>Digital Experience Monitoring: Real User Monitoring (RUM), Session Replay and Synthetic Monitoring</t>
  </si>
  <si>
    <t>Synthetic Browser Monitoring</t>
  </si>
  <si>
    <t>Number of test scripts:</t>
  </si>
  <si>
    <t>Average # of actions per test script:</t>
  </si>
  <si>
    <t>Frequency: # of executions per hour:</t>
  </si>
  <si>
    <t>Locations: executed from # of locations:</t>
  </si>
  <si>
    <t>Synthetic HTTP Monitoring</t>
  </si>
  <si>
    <t>Number of different monitors (checks)</t>
  </si>
  <si>
    <t>Real User Monitoring</t>
  </si>
  <si>
    <t>Average # of real user sessions/visits per month (web)</t>
  </si>
  <si>
    <t>Average # of real user sessions/visits per month (mobile)</t>
  </si>
  <si>
    <t>Application and Infrastructure observability: Full Stack Monitoring, Infrastructure Monitoring</t>
  </si>
  <si>
    <t>Log analytics</t>
  </si>
  <si>
    <t>Volume of logs sent to Dynatrace per day</t>
  </si>
  <si>
    <t>unit</t>
  </si>
  <si>
    <t>Retention days</t>
  </si>
  <si>
    <t>Metrics ingest</t>
  </si>
  <si>
    <t>DB extension</t>
  </si>
  <si>
    <t>Microsoft SQL Server (MSSQL)</t>
  </si>
  <si>
    <t xml:space="preserve">Number of MSSQL Hosts </t>
  </si>
  <si>
    <t>Oracle DB</t>
  </si>
  <si>
    <t xml:space="preserve">Number of Oracle Hosts </t>
  </si>
  <si>
    <t>AWS platform services</t>
  </si>
  <si>
    <t>Lambda Functions</t>
  </si>
  <si>
    <t>Relational Database (RDS)</t>
  </si>
  <si>
    <t># of metrics per instance</t>
  </si>
  <si>
    <t># of Instances of the service</t>
  </si>
  <si>
    <t># of custom metric data points for 1 year</t>
  </si>
  <si>
    <t>ECS ContainerInsights</t>
  </si>
  <si>
    <t>Simple Storage Service (S3)</t>
  </si>
  <si>
    <t>Simple Email Service (SES)</t>
  </si>
  <si>
    <t>Simple Notification Service (SNS)</t>
  </si>
  <si>
    <t>Simple Queue Service (SQS)</t>
  </si>
  <si>
    <t>API Gateway</t>
  </si>
  <si>
    <t>Simple estimate</t>
  </si>
  <si>
    <t>Memory-GiB-hours</t>
  </si>
  <si>
    <t>Host-hours</t>
  </si>
  <si>
    <t>Application Security Runtime Vulnerability Analytics</t>
  </si>
  <si>
    <t>(minimum 4 GiB in size)</t>
  </si>
  <si>
    <t>Comment</t>
  </si>
  <si>
    <t>Avg. memory size of each host for the above</t>
  </si>
  <si>
    <t>Estimated annual usage:</t>
  </si>
  <si>
    <t>Per year</t>
  </si>
  <si>
    <t>Full stack monitoring:</t>
  </si>
  <si>
    <t>Infrastructure monitoring:</t>
  </si>
  <si>
    <t>AppSec Runtime Vulnerability Analytics:</t>
  </si>
  <si>
    <t>Calc (hidden)</t>
  </si>
  <si>
    <t>Mode (hidden)</t>
  </si>
  <si>
    <t>Include Application Security (optional)</t>
  </si>
  <si>
    <t>GB</t>
  </si>
  <si>
    <t>Estimated # of pod-hours per year</t>
  </si>
  <si>
    <t>Estimated # of full stack GiB-hours per year</t>
  </si>
  <si>
    <t>Estimated # of RVA (Runtime Vulnerability Analytics) GiB-hours per year</t>
  </si>
  <si>
    <t>Include live debugging (code monitoring) (optional)</t>
  </si>
  <si>
    <t>pod-hours</t>
  </si>
  <si>
    <t>memory-gibibyte-hours</t>
  </si>
  <si>
    <t>Estimated # of container-hours per year for live debugging</t>
  </si>
  <si>
    <t>container-hours</t>
  </si>
  <si>
    <t>GiB-days</t>
  </si>
  <si>
    <t>Estimated license usage for 1 year</t>
  </si>
  <si>
    <t>Full Stack consumption</t>
  </si>
  <si>
    <t>Infra mode consumption</t>
  </si>
  <si>
    <t>AppSec RVA consumption</t>
  </si>
  <si>
    <t>Estimated synthetic monitoring per year</t>
  </si>
  <si>
    <t>Estimated Synthetic HTTP Monitors per year</t>
  </si>
  <si>
    <t>Estimated RUM sessions per year</t>
  </si>
  <si>
    <t>Estimated - Ingest &amp; Process license per year</t>
  </si>
  <si>
    <t>Estimated - Retain license per year</t>
  </si>
  <si>
    <t>(default: 35 days)</t>
  </si>
  <si>
    <t>Category</t>
  </si>
  <si>
    <t>Estimated Annual Usage</t>
  </si>
  <si>
    <t>Full-Stack Monitoring</t>
  </si>
  <si>
    <t>Code Monitoring</t>
  </si>
  <si>
    <t>Application Security Protection</t>
  </si>
  <si>
    <t>Runtime Vulnerability Analytics</t>
  </si>
  <si>
    <t>HTTP Monitor</t>
  </si>
  <si>
    <t>Metrics - Ingest &amp; Process</t>
  </si>
  <si>
    <t>Logs powered by Grail</t>
  </si>
  <si>
    <t>Log Management &amp; Analytics - Ingest &amp; Process</t>
  </si>
  <si>
    <t>Log Management &amp; Analytics - Retain</t>
  </si>
  <si>
    <t>Log Management &amp; Analytics - Query</t>
  </si>
  <si>
    <t xml:space="preserve">Capability </t>
  </si>
  <si>
    <t xml:space="preserve">Application and Infra Observability </t>
  </si>
  <si>
    <t>Infrastructure Monitoring (OS Services)</t>
  </si>
  <si>
    <t>Container Observability</t>
  </si>
  <si>
    <t>Kubernetes Platform Monitoring</t>
  </si>
  <si>
    <t>Real User and Synthetic Monitoring</t>
  </si>
  <si>
    <t>Synthetic Monitor (Browser Monitor / Clickpath)</t>
  </si>
  <si>
    <t>Telemetry_x000B_Metrics (Grail)</t>
  </si>
  <si>
    <t>Estimated license cost</t>
  </si>
  <si>
    <t>Estimated - Quey license per year</t>
  </si>
  <si>
    <t>* Assume query cost = ingest cost</t>
  </si>
  <si>
    <t>Total</t>
  </si>
  <si>
    <t>Rate card</t>
  </si>
  <si>
    <t>Total SGD</t>
  </si>
  <si>
    <t>Note</t>
  </si>
  <si>
    <t>Information is just for estimate only</t>
  </si>
  <si>
    <t>All cost estimates will be validated against an official pricing list</t>
  </si>
  <si>
    <t>In the event of any discrepancies, GovTech's validation will be the final version</t>
  </si>
  <si>
    <t>Number of  MSSQL instances</t>
  </si>
  <si>
    <t>Number of  WAIT events monitored</t>
  </si>
  <si>
    <t>Number of TABLESPACES monitored</t>
  </si>
  <si>
    <t>MQ</t>
  </si>
  <si>
    <t># of custom metrics per year</t>
  </si>
  <si>
    <t>Total metric data points per year</t>
  </si>
  <si>
    <t>Azure platform services</t>
  </si>
  <si>
    <t>API Mgt Service</t>
  </si>
  <si>
    <t>App Gateway</t>
  </si>
  <si>
    <t>App Service</t>
  </si>
  <si>
    <t>Functions</t>
  </si>
  <si>
    <t>Cosmos</t>
  </si>
  <si>
    <t>Event Hub</t>
  </si>
  <si>
    <t>IoT Hub</t>
  </si>
  <si>
    <t>Load Balancer</t>
  </si>
  <si>
    <t>Redis</t>
  </si>
  <si>
    <t>Region</t>
  </si>
  <si>
    <t>Service Bus Namespace</t>
  </si>
  <si>
    <t>Service Bus Queue</t>
  </si>
  <si>
    <t>Service Bus Topic</t>
  </si>
  <si>
    <t>SQL Database</t>
  </si>
  <si>
    <t>SQL Elastic Pool</t>
  </si>
  <si>
    <t>Storage Blob</t>
  </si>
  <si>
    <t>Storage Files</t>
  </si>
  <si>
    <t>Storage Queue</t>
  </si>
  <si>
    <t>Storage Table</t>
  </si>
  <si>
    <t>Virtual Machines</t>
  </si>
  <si>
    <t>Scale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</si>
</sst>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0.00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3F3F76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29015F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rgb="FF7F7F7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indexed="64"/>
      </right>
      <top/>
      <bottom style="thin">
        <color rgb="FF7F7F7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2" borderId="1" applyNumberFormat="0" applyAlignment="0" applyProtection="0"/>
    <xf numFmtId="0" fontId="4" fillId="3" borderId="2" applyNumberFormat="0" applyAlignment="0" applyProtection="0"/>
    <xf numFmtId="0" fontId="7" fillId="2" borderId="1" applyNumberFormat="0" applyAlignment="0" applyProtection="0"/>
  </cellStyleXfs>
  <cellXfs count="35">
    <xf numFmtId="0" fontId="0" fillId="0" borderId="0" xfId="0"/>
    <xf numFmtId="0" fontId="1" fillId="0" borderId="0" xfId="0" applyFont="1"/>
    <xf numFmtId="164" fontId="4" fillId="3" borderId="2" xfId="4" applyNumberFormat="1" applyAlignment="1">
      <alignment vertical="center"/>
    </xf>
    <xf numFmtId="0" fontId="3" fillId="2" borderId="3" xfId="3" applyBorder="1" applyAlignment="1" applyProtection="1">
      <alignment vertical="center"/>
      <protection locked="0"/>
    </xf>
    <xf numFmtId="0" fontId="3" fillId="2" borderId="3" xfId="3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" xfId="0" applyBorder="1"/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164" fontId="4" fillId="3" borderId="2" xfId="4" applyNumberFormat="1" applyAlignment="1" applyProtection="1">
      <alignment vertical="center"/>
    </xf>
    <xf numFmtId="0" fontId="3" fillId="2" borderId="4" xfId="3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164" fontId="4" fillId="3" borderId="8" xfId="4" applyNumberFormat="1" applyBorder="1" applyAlignment="1">
      <alignment vertical="center"/>
    </xf>
    <xf numFmtId="164" fontId="3" fillId="2" borderId="7" xfId="1" applyNumberFormat="1" applyFont="1" applyFill="1" applyBorder="1" applyAlignment="1" applyProtection="1">
      <alignment horizontal="left" vertical="center"/>
      <protection locked="0"/>
    </xf>
    <xf numFmtId="9" fontId="3" fillId="2" borderId="7" xfId="2" applyFont="1" applyFill="1" applyBorder="1" applyAlignment="1" applyProtection="1">
      <alignment horizontal="left" vertical="center"/>
      <protection locked="0"/>
    </xf>
    <xf numFmtId="165" fontId="3" fillId="2" borderId="7" xfId="1" applyNumberFormat="1" applyFont="1" applyFill="1" applyBorder="1" applyAlignment="1" applyProtection="1">
      <alignment horizontal="left" vertical="center"/>
      <protection locked="0"/>
    </xf>
    <xf numFmtId="164" fontId="3" fillId="2" borderId="7" xfId="1" applyNumberFormat="1" applyFont="1" applyFill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64" fontId="4" fillId="3" borderId="10" xfId="4" applyNumberFormat="1" applyBorder="1" applyAlignment="1">
      <alignment vertical="center"/>
    </xf>
    <xf numFmtId="164" fontId="3" fillId="2" borderId="9" xfId="1" applyNumberFormat="1" applyFont="1" applyFill="1" applyBorder="1" applyAlignment="1" applyProtection="1">
      <alignment vertical="center"/>
      <protection locked="0"/>
    </xf>
    <xf numFmtId="3" fontId="4" fillId="3" borderId="11" xfId="4" applyNumberFormat="1" applyBorder="1" applyAlignment="1">
      <alignment horizontal="right" vertical="center"/>
    </xf>
    <xf numFmtId="3" fontId="3" fillId="2" borderId="1" xfId="5" applyNumberFormat="1" applyFont="1" applyAlignment="1" applyProtection="1">
      <alignment horizontal="center" vertical="center"/>
      <protection locked="0"/>
    </xf>
    <xf numFmtId="0" fontId="0" fillId="0" borderId="4" xfId="0" applyBorder="1" applyAlignment="1">
      <alignment vertical="center"/>
    </xf>
    <xf numFmtId="0" fontId="1" fillId="5" borderId="4" xfId="0" applyFont="1" applyFill="1" applyBorder="1"/>
    <xf numFmtId="0" fontId="8" fillId="0" borderId="0" xfId="0" applyFont="1"/>
    <xf numFmtId="0" fontId="0" fillId="0" borderId="12" xfId="0" applyBorder="1"/>
    <xf numFmtId="0" fontId="1" fillId="5" borderId="12" xfId="0" applyFont="1" applyFill="1" applyBorder="1"/>
    <xf numFmtId="43" fontId="0" fillId="0" borderId="0" xfId="0" applyNumberFormat="1"/>
    <xf numFmtId="166" fontId="0" fillId="0" borderId="0" xfId="0" applyNumberFormat="1"/>
    <xf numFmtId="43" fontId="0" fillId="0" borderId="4" xfId="0" applyNumberFormat="1" applyBorder="1"/>
    <xf numFmtId="0" fontId="6" fillId="6" borderId="13" xfId="0" applyFont="1" applyFill="1" applyBorder="1" applyAlignment="1">
      <alignment vertical="center"/>
    </xf>
    <xf numFmtId="164" fontId="6" fillId="6" borderId="13" xfId="0" applyNumberFormat="1" applyFont="1" applyFill="1" applyBorder="1" applyAlignment="1">
      <alignment vertical="center"/>
    </xf>
    <xf numFmtId="164" fontId="3" fillId="2" borderId="13" xfId="1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</cellXfs>
  <cellStyles count="6">
    <cellStyle name="Comma" xfId="1" builtinId="3"/>
    <cellStyle name="Input" xfId="3" builtinId="20"/>
    <cellStyle name="Input 2" xfId="5" xr:uid="{3772461C-C3C6-4B9B-8017-FE4F61EDFC66}"/>
    <cellStyle name="Normal" xfId="0" builtinId="0"/>
    <cellStyle name="Output" xfId="4" builtinId="2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12E14-C123-4CE0-8052-F669B943705E}">
  <dimension ref="A1:E19"/>
  <sheetViews>
    <sheetView zoomScale="157" workbookViewId="0">
      <selection activeCell="A28" sqref="A28"/>
    </sheetView>
  </sheetViews>
  <sheetFormatPr defaultRowHeight="15" x14ac:dyDescent="0.25"/>
  <cols>
    <col min="1" max="1" width="26" bestFit="1" customWidth="1"/>
    <col min="2" max="2" width="48.85546875" bestFit="1" customWidth="1"/>
    <col min="3" max="3" width="20.5703125" bestFit="1" customWidth="1"/>
    <col min="4" max="4" width="19.28515625" bestFit="1" customWidth="1"/>
    <col min="5" max="5" width="10.28515625" hidden="1" customWidth="1"/>
  </cols>
  <sheetData>
    <row r="1" spans="1:5" x14ac:dyDescent="0.25">
      <c r="A1" s="21" t="s">
        <v>96</v>
      </c>
      <c r="B1" s="21" t="s">
        <v>108</v>
      </c>
      <c r="C1" s="21" t="s">
        <v>97</v>
      </c>
      <c r="D1" s="21" t="s">
        <v>116</v>
      </c>
      <c r="E1" s="24" t="s">
        <v>120</v>
      </c>
    </row>
    <row r="2" spans="1:5" x14ac:dyDescent="0.25">
      <c r="A2" s="32" t="s">
        <v>109</v>
      </c>
      <c r="B2" s="5" t="s">
        <v>98</v>
      </c>
      <c r="C2" s="11">
        <f>'App&amp;Infra (simple)'!B11+'Kubernetes Monitoring'!B16</f>
        <v>0</v>
      </c>
      <c r="D2" s="27">
        <f t="shared" ref="D2:D9" si="0">C2*E2</f>
        <v>0</v>
      </c>
      <c r="E2" s="26">
        <v>9.1999999999999998E-3</v>
      </c>
    </row>
    <row r="3" spans="1:5" x14ac:dyDescent="0.25">
      <c r="A3" s="32"/>
      <c r="B3" s="5" t="s">
        <v>110</v>
      </c>
      <c r="C3" s="11">
        <f>'App&amp;Infra (simple)'!B12</f>
        <v>8760</v>
      </c>
      <c r="D3" s="27">
        <f t="shared" si="0"/>
        <v>323.24400000000003</v>
      </c>
      <c r="E3" s="26">
        <v>3.6900000000000002E-2</v>
      </c>
    </row>
    <row r="4" spans="1:5" x14ac:dyDescent="0.25">
      <c r="A4" s="33" t="s">
        <v>111</v>
      </c>
      <c r="B4" s="5" t="s">
        <v>112</v>
      </c>
      <c r="C4" s="11">
        <f>'Kubernetes Monitoring'!B15</f>
        <v>0</v>
      </c>
      <c r="D4" s="27">
        <f t="shared" si="0"/>
        <v>0</v>
      </c>
      <c r="E4" s="26">
        <v>1.8E-3</v>
      </c>
    </row>
    <row r="5" spans="1:5" x14ac:dyDescent="0.25">
      <c r="A5" s="33"/>
      <c r="B5" s="5" t="s">
        <v>99</v>
      </c>
      <c r="C5" s="11">
        <f>'Kubernetes Monitoring'!B18</f>
        <v>0</v>
      </c>
      <c r="D5" s="27">
        <f t="shared" si="0"/>
        <v>0</v>
      </c>
      <c r="E5" s="26">
        <v>4.5999999999999999E-3</v>
      </c>
    </row>
    <row r="6" spans="1:5" x14ac:dyDescent="0.25">
      <c r="A6" s="20" t="s">
        <v>100</v>
      </c>
      <c r="B6" s="5" t="s">
        <v>101</v>
      </c>
      <c r="C6" s="11">
        <f>'App&amp;Infra (simple)'!B13+'Kubernetes Monitoring'!B17</f>
        <v>0</v>
      </c>
      <c r="D6" s="27">
        <f t="shared" si="0"/>
        <v>0</v>
      </c>
      <c r="E6" s="26">
        <v>2.0999999999999999E-3</v>
      </c>
    </row>
    <row r="7" spans="1:5" x14ac:dyDescent="0.25">
      <c r="A7" s="33" t="s">
        <v>113</v>
      </c>
      <c r="B7" s="5" t="s">
        <v>35</v>
      </c>
      <c r="C7" s="11">
        <f>'Digital Experience'!B19</f>
        <v>0</v>
      </c>
      <c r="D7" s="27">
        <f t="shared" si="0"/>
        <v>0</v>
      </c>
      <c r="E7" s="26">
        <v>6.3E-3</v>
      </c>
    </row>
    <row r="8" spans="1:5" x14ac:dyDescent="0.25">
      <c r="A8" s="33"/>
      <c r="B8" s="5" t="s">
        <v>114</v>
      </c>
      <c r="C8" s="11">
        <f>'Digital Experience'!B8</f>
        <v>0</v>
      </c>
      <c r="D8" s="27">
        <f t="shared" si="0"/>
        <v>0</v>
      </c>
      <c r="E8" s="26">
        <v>4.15E-3</v>
      </c>
    </row>
    <row r="9" spans="1:5" x14ac:dyDescent="0.25">
      <c r="A9" s="33"/>
      <c r="B9" s="5" t="s">
        <v>102</v>
      </c>
      <c r="C9" s="11">
        <f>'Digital Experience'!B14</f>
        <v>0</v>
      </c>
      <c r="D9" s="27">
        <f t="shared" si="0"/>
        <v>0</v>
      </c>
      <c r="E9" s="26">
        <v>8.9999999999999998E-4</v>
      </c>
    </row>
    <row r="10" spans="1:5" x14ac:dyDescent="0.25">
      <c r="A10" s="20" t="s">
        <v>115</v>
      </c>
      <c r="B10" s="5" t="s">
        <v>103</v>
      </c>
      <c r="C10" s="11">
        <f>'Telemetry - metrics'!B3</f>
        <v>0</v>
      </c>
      <c r="D10" s="27">
        <f>C10*E10/100000</f>
        <v>0</v>
      </c>
      <c r="E10" s="26">
        <v>0.1384</v>
      </c>
    </row>
    <row r="11" spans="1:5" x14ac:dyDescent="0.25">
      <c r="A11" s="33" t="s">
        <v>104</v>
      </c>
      <c r="B11" s="5" t="s">
        <v>105</v>
      </c>
      <c r="C11" s="11">
        <f>'Log Analytics'!B6</f>
        <v>0</v>
      </c>
      <c r="D11" s="27">
        <f>C11*E11</f>
        <v>0</v>
      </c>
      <c r="E11" s="26">
        <v>0.18459999999999999</v>
      </c>
    </row>
    <row r="12" spans="1:5" x14ac:dyDescent="0.25">
      <c r="A12" s="33"/>
      <c r="B12" s="5" t="s">
        <v>106</v>
      </c>
      <c r="C12" s="11">
        <f>'Log Analytics'!B7</f>
        <v>0</v>
      </c>
      <c r="D12" s="27">
        <f>C12*E12</f>
        <v>0</v>
      </c>
      <c r="E12" s="26">
        <v>6.4000000000000005E-4</v>
      </c>
    </row>
    <row r="13" spans="1:5" x14ac:dyDescent="0.25">
      <c r="A13" s="33"/>
      <c r="B13" s="5" t="s">
        <v>107</v>
      </c>
      <c r="C13" s="11">
        <f>'Log Analytics'!B8</f>
        <v>0</v>
      </c>
      <c r="D13" s="27">
        <f>C13*E13</f>
        <v>0</v>
      </c>
      <c r="E13" s="26">
        <v>3.2299999999999998E-3</v>
      </c>
    </row>
    <row r="14" spans="1:5" x14ac:dyDescent="0.25">
      <c r="B14" s="23" t="s">
        <v>121</v>
      </c>
      <c r="D14" s="25">
        <f>SUM(D2:D13)</f>
        <v>323.24400000000003</v>
      </c>
    </row>
    <row r="16" spans="1:5" x14ac:dyDescent="0.25">
      <c r="A16" s="1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</sheetData>
  <sheetProtection algorithmName="SHA-512" hashValue="rdfTy5QlUQlQvJ4hyljXCNCAJBbNQgC5Ye8jseiCfcZpE5lOVeQjJ1T3ioJRhDgaWdpVnYIySxdn0KWLwZMcEA==" saltValue="fKA+RlcUv3bgVeSsTOoCxw==" spinCount="100000" sheet="1" objects="1" scenarios="1"/>
  <mergeCells count="4">
    <mergeCell ref="A2:A3"/>
    <mergeCell ref="A4:A5"/>
    <mergeCell ref="A7:A9"/>
    <mergeCell ref="A11:A13"/>
  </mergeCells>
  <pageMargins left="0.7" right="0.7" top="0.75" bottom="0.75" header="0.3" footer="0.3"/>
  <ignoredErrors>
    <ignoredError sqref="D1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BC27-F093-4307-86F7-06C61F4F3FD5}">
  <dimension ref="A1:D13"/>
  <sheetViews>
    <sheetView showGridLines="0" workbookViewId="0">
      <selection activeCell="D34" sqref="D34"/>
    </sheetView>
  </sheetViews>
  <sheetFormatPr defaultRowHeight="15" x14ac:dyDescent="0.25"/>
  <cols>
    <col min="1" max="1" width="41.85546875" customWidth="1"/>
    <col min="2" max="2" width="11.7109375" bestFit="1" customWidth="1"/>
    <col min="3" max="3" width="9.140625" bestFit="1" customWidth="1"/>
    <col min="4" max="4" width="14.28515625" bestFit="1" customWidth="1"/>
  </cols>
  <sheetData>
    <row r="1" spans="1:4" x14ac:dyDescent="0.25">
      <c r="A1" s="1" t="s">
        <v>38</v>
      </c>
    </row>
    <row r="3" spans="1:4" x14ac:dyDescent="0.25">
      <c r="A3" s="7" t="s">
        <v>61</v>
      </c>
      <c r="C3" s="7" t="s">
        <v>1</v>
      </c>
      <c r="D3" s="7" t="s">
        <v>66</v>
      </c>
    </row>
    <row r="4" spans="1:4" x14ac:dyDescent="0.25">
      <c r="A4" t="s">
        <v>3</v>
      </c>
      <c r="B4" s="3">
        <v>1</v>
      </c>
      <c r="C4" t="s">
        <v>0</v>
      </c>
    </row>
    <row r="5" spans="1:4" x14ac:dyDescent="0.25">
      <c r="A5" t="s">
        <v>4</v>
      </c>
      <c r="B5" s="3">
        <v>1</v>
      </c>
      <c r="C5" t="s">
        <v>0</v>
      </c>
    </row>
    <row r="6" spans="1:4" x14ac:dyDescent="0.25">
      <c r="A6" t="s">
        <v>67</v>
      </c>
      <c r="B6" s="3"/>
      <c r="C6" t="s">
        <v>2</v>
      </c>
      <c r="D6" t="s">
        <v>65</v>
      </c>
    </row>
    <row r="7" spans="1:4" x14ac:dyDescent="0.25">
      <c r="A7" t="s">
        <v>64</v>
      </c>
      <c r="B7" s="4" t="b">
        <v>0</v>
      </c>
    </row>
    <row r="10" spans="1:4" x14ac:dyDescent="0.25">
      <c r="A10" s="7" t="s">
        <v>86</v>
      </c>
    </row>
    <row r="11" spans="1:4" x14ac:dyDescent="0.25">
      <c r="A11" t="s">
        <v>87</v>
      </c>
      <c r="B11" s="2">
        <f>IF(AND(B4&gt;0,B6&gt;=4),B4*B6*24*365,0)</f>
        <v>0</v>
      </c>
      <c r="C11" t="s">
        <v>62</v>
      </c>
    </row>
    <row r="12" spans="1:4" x14ac:dyDescent="0.25">
      <c r="A12" t="s">
        <v>88</v>
      </c>
      <c r="B12" s="2">
        <f>IF(B5&gt;0,B5*24*365,0)</f>
        <v>8760</v>
      </c>
      <c r="C12" t="s">
        <v>63</v>
      </c>
    </row>
    <row r="13" spans="1:4" x14ac:dyDescent="0.25">
      <c r="A13" t="s">
        <v>89</v>
      </c>
      <c r="B13" s="2">
        <f>IF(B7=TRUE,(B4+B5)*B6*24*365,0)</f>
        <v>0</v>
      </c>
      <c r="C13" t="s">
        <v>62</v>
      </c>
    </row>
  </sheetData>
  <sheetProtection algorithmName="SHA-512" hashValue="vjwBiZEWuVkFXhDLUoOiJhTMhI/lJtG0/Nb3Wshv2951UUit+PKN4iJ4bGHw/ksq8wPYo4H3WfePQ8/+CNh3fQ==" saltValue="feTxSGb8pgQPol/Bw9f/y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E1EF9-3E9D-407C-B69A-678C32D7E9BB}">
  <dimension ref="A1:F55"/>
  <sheetViews>
    <sheetView showGridLines="0" workbookViewId="0">
      <selection activeCell="D10" sqref="D10"/>
    </sheetView>
  </sheetViews>
  <sheetFormatPr defaultRowHeight="15" x14ac:dyDescent="0.25"/>
  <cols>
    <col min="1" max="1" width="34.7109375" customWidth="1"/>
    <col min="2" max="2" width="8.5703125" customWidth="1"/>
    <col min="3" max="3" width="6.140625" bestFit="1" customWidth="1"/>
    <col min="4" max="4" width="15.5703125" bestFit="1" customWidth="1"/>
  </cols>
  <sheetData>
    <row r="1" spans="1:6" x14ac:dyDescent="0.25">
      <c r="A1" s="1" t="s">
        <v>38</v>
      </c>
    </row>
    <row r="3" spans="1:6" x14ac:dyDescent="0.25">
      <c r="A3" s="6" t="s">
        <v>68</v>
      </c>
      <c r="B3" s="6"/>
      <c r="C3" s="6"/>
      <c r="D3" s="6" t="s">
        <v>69</v>
      </c>
    </row>
    <row r="4" spans="1:6" x14ac:dyDescent="0.25">
      <c r="A4" s="5" t="s">
        <v>70</v>
      </c>
      <c r="B4" s="5"/>
      <c r="C4" s="5"/>
      <c r="D4" s="5" t="s">
        <v>62</v>
      </c>
    </row>
    <row r="5" spans="1:6" x14ac:dyDescent="0.25">
      <c r="A5" s="5" t="s">
        <v>71</v>
      </c>
      <c r="B5" s="5"/>
      <c r="C5" s="5"/>
      <c r="D5" s="5" t="s">
        <v>63</v>
      </c>
    </row>
    <row r="6" spans="1:6" x14ac:dyDescent="0.25">
      <c r="A6" s="5" t="s">
        <v>72</v>
      </c>
      <c r="B6" s="9" t="b">
        <v>0</v>
      </c>
      <c r="C6" s="5"/>
      <c r="D6" s="5" t="s">
        <v>62</v>
      </c>
    </row>
    <row r="8" spans="1:6" x14ac:dyDescent="0.25">
      <c r="A8" s="7" t="s">
        <v>5</v>
      </c>
    </row>
    <row r="9" spans="1:6" ht="30" x14ac:dyDescent="0.25">
      <c r="A9" s="6" t="s">
        <v>6</v>
      </c>
      <c r="B9" s="6" t="s">
        <v>10</v>
      </c>
      <c r="C9" s="6" t="s">
        <v>7</v>
      </c>
      <c r="D9" s="6" t="s">
        <v>8</v>
      </c>
      <c r="E9" s="10" t="s">
        <v>73</v>
      </c>
      <c r="F9" s="10" t="s">
        <v>74</v>
      </c>
    </row>
    <row r="10" spans="1:6" x14ac:dyDescent="0.25">
      <c r="A10" s="8" t="s">
        <v>9</v>
      </c>
      <c r="B10" s="8">
        <v>8</v>
      </c>
      <c r="C10" s="8">
        <v>6</v>
      </c>
      <c r="D10" s="8"/>
      <c r="F10" t="s">
        <v>14</v>
      </c>
    </row>
    <row r="11" spans="1:6" x14ac:dyDescent="0.25">
      <c r="A11" s="8" t="s">
        <v>11</v>
      </c>
      <c r="B11" s="8">
        <v>15.4</v>
      </c>
      <c r="C11" s="8">
        <v>4</v>
      </c>
      <c r="D11" s="8"/>
      <c r="F11" t="s">
        <v>13</v>
      </c>
    </row>
    <row r="12" spans="1:6" x14ac:dyDescent="0.25">
      <c r="A12" s="8" t="s">
        <v>12</v>
      </c>
      <c r="B12" s="8">
        <v>128</v>
      </c>
      <c r="C12" s="8">
        <v>2</v>
      </c>
      <c r="D12" s="8"/>
    </row>
    <row r="13" spans="1:6" x14ac:dyDescent="0.25">
      <c r="A13" s="3"/>
      <c r="B13" s="3"/>
      <c r="C13" s="3"/>
      <c r="D13" s="3"/>
    </row>
    <row r="14" spans="1:6" x14ac:dyDescent="0.25">
      <c r="A14" s="3"/>
      <c r="B14" s="3"/>
      <c r="C14" s="3"/>
      <c r="D14" s="3"/>
    </row>
    <row r="15" spans="1:6" x14ac:dyDescent="0.25">
      <c r="A15" s="3"/>
      <c r="B15" s="3"/>
      <c r="C15" s="3"/>
      <c r="D15" s="3"/>
    </row>
    <row r="16" spans="1:6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9F3D2-E2B2-42BC-93FF-43D2BB7DA3C5}">
  <dimension ref="A1:D18"/>
  <sheetViews>
    <sheetView showGridLines="0" zoomScale="139" workbookViewId="0">
      <selection activeCell="B15" sqref="B15"/>
    </sheetView>
  </sheetViews>
  <sheetFormatPr defaultRowHeight="15" x14ac:dyDescent="0.25"/>
  <cols>
    <col min="1" max="1" width="60.140625" bestFit="1" customWidth="1"/>
    <col min="2" max="2" width="10.28515625" bestFit="1" customWidth="1"/>
  </cols>
  <sheetData>
    <row r="1" spans="1:4" x14ac:dyDescent="0.25">
      <c r="A1" s="1" t="s">
        <v>15</v>
      </c>
    </row>
    <row r="3" spans="1:4" x14ac:dyDescent="0.25">
      <c r="A3" s="1" t="s">
        <v>16</v>
      </c>
      <c r="C3" s="1" t="s">
        <v>41</v>
      </c>
    </row>
    <row r="4" spans="1:4" x14ac:dyDescent="0.25">
      <c r="A4" t="s">
        <v>17</v>
      </c>
      <c r="B4" s="12"/>
      <c r="C4" t="s">
        <v>19</v>
      </c>
    </row>
    <row r="5" spans="1:4" x14ac:dyDescent="0.25">
      <c r="A5" t="s">
        <v>18</v>
      </c>
      <c r="B5" s="12"/>
      <c r="C5" t="s">
        <v>20</v>
      </c>
    </row>
    <row r="7" spans="1:4" x14ac:dyDescent="0.25">
      <c r="A7" s="1" t="s">
        <v>21</v>
      </c>
      <c r="C7" s="1" t="s">
        <v>41</v>
      </c>
    </row>
    <row r="8" spans="1:4" x14ac:dyDescent="0.25">
      <c r="A8" t="s">
        <v>22</v>
      </c>
      <c r="B8" s="13">
        <v>0.5</v>
      </c>
      <c r="D8" t="s">
        <v>23</v>
      </c>
    </row>
    <row r="9" spans="1:4" x14ac:dyDescent="0.25">
      <c r="A9" t="s">
        <v>24</v>
      </c>
      <c r="B9" s="2">
        <f>B4*B8</f>
        <v>0</v>
      </c>
      <c r="D9" t="s">
        <v>26</v>
      </c>
    </row>
    <row r="10" spans="1:4" x14ac:dyDescent="0.25">
      <c r="A10" t="s">
        <v>25</v>
      </c>
      <c r="B10" s="14"/>
      <c r="C10" t="s">
        <v>76</v>
      </c>
    </row>
    <row r="11" spans="1:4" x14ac:dyDescent="0.25">
      <c r="A11" t="s">
        <v>75</v>
      </c>
      <c r="B11" s="15">
        <v>1</v>
      </c>
    </row>
    <row r="12" spans="1:4" x14ac:dyDescent="0.25">
      <c r="A12" t="s">
        <v>80</v>
      </c>
      <c r="B12" s="15">
        <v>1</v>
      </c>
    </row>
    <row r="14" spans="1:4" x14ac:dyDescent="0.25">
      <c r="A14" s="7" t="s">
        <v>86</v>
      </c>
    </row>
    <row r="15" spans="1:4" x14ac:dyDescent="0.25">
      <c r="A15" t="s">
        <v>77</v>
      </c>
      <c r="B15" s="11">
        <f>B4*B5*365</f>
        <v>0</v>
      </c>
      <c r="C15" t="s">
        <v>81</v>
      </c>
    </row>
    <row r="16" spans="1:4" x14ac:dyDescent="0.25">
      <c r="A16" t="s">
        <v>78</v>
      </c>
      <c r="B16" s="11">
        <f>B9*B10*B5*365</f>
        <v>0</v>
      </c>
      <c r="C16" t="s">
        <v>82</v>
      </c>
    </row>
    <row r="17" spans="1:3" x14ac:dyDescent="0.25">
      <c r="A17" t="s">
        <v>79</v>
      </c>
      <c r="B17" s="11">
        <f>IF(B11,B16,0)</f>
        <v>0</v>
      </c>
      <c r="C17" t="s">
        <v>82</v>
      </c>
    </row>
    <row r="18" spans="1:3" x14ac:dyDescent="0.25">
      <c r="A18" t="s">
        <v>83</v>
      </c>
      <c r="B18" s="11">
        <f>IF(B12,B15,0)</f>
        <v>0</v>
      </c>
      <c r="C18" t="s">
        <v>84</v>
      </c>
    </row>
  </sheetData>
  <sheetProtection algorithmName="SHA-512" hashValue="OGRfpSiCcr6fW+toYudIYSeePxRwjeyfJ6X1f99Cwy7s/2XojzB1Hp5wHdbGTK1JhwFMpVcjiRqqVWhFpqzFWA==" saltValue="2ioHi6KUjCbsClrcrnzC+w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3A6CC-70BC-4600-8EE0-DDDDFC206DB5}">
  <dimension ref="A1:B19"/>
  <sheetViews>
    <sheetView showGridLines="0" zoomScale="116" workbookViewId="0">
      <selection activeCell="B17" sqref="B17"/>
    </sheetView>
  </sheetViews>
  <sheetFormatPr defaultRowHeight="15" x14ac:dyDescent="0.25"/>
  <cols>
    <col min="1" max="1" width="47" customWidth="1"/>
    <col min="2" max="2" width="11.28515625" bestFit="1" customWidth="1"/>
  </cols>
  <sheetData>
    <row r="1" spans="1:2" x14ac:dyDescent="0.25">
      <c r="A1" s="1" t="s">
        <v>27</v>
      </c>
    </row>
    <row r="3" spans="1:2" x14ac:dyDescent="0.25">
      <c r="A3" s="7" t="s">
        <v>28</v>
      </c>
    </row>
    <row r="4" spans="1:2" x14ac:dyDescent="0.25">
      <c r="A4" t="s">
        <v>29</v>
      </c>
      <c r="B4" s="17"/>
    </row>
    <row r="5" spans="1:2" x14ac:dyDescent="0.25">
      <c r="A5" t="s">
        <v>30</v>
      </c>
      <c r="B5" s="17"/>
    </row>
    <row r="6" spans="1:2" x14ac:dyDescent="0.25">
      <c r="A6" t="s">
        <v>31</v>
      </c>
      <c r="B6" s="17"/>
    </row>
    <row r="7" spans="1:2" x14ac:dyDescent="0.25">
      <c r="A7" t="s">
        <v>32</v>
      </c>
      <c r="B7" s="17"/>
    </row>
    <row r="8" spans="1:2" x14ac:dyDescent="0.25">
      <c r="A8" s="1" t="s">
        <v>90</v>
      </c>
      <c r="B8" s="16">
        <f>B4*B5*B6*B7*24*365</f>
        <v>0</v>
      </c>
    </row>
    <row r="10" spans="1:2" x14ac:dyDescent="0.25">
      <c r="A10" s="7" t="s">
        <v>33</v>
      </c>
    </row>
    <row r="11" spans="1:2" x14ac:dyDescent="0.25">
      <c r="A11" t="s">
        <v>34</v>
      </c>
      <c r="B11" s="17"/>
    </row>
    <row r="12" spans="1:2" x14ac:dyDescent="0.25">
      <c r="A12" t="s">
        <v>31</v>
      </c>
      <c r="B12" s="17"/>
    </row>
    <row r="13" spans="1:2" x14ac:dyDescent="0.25">
      <c r="A13" t="s">
        <v>32</v>
      </c>
      <c r="B13" s="17"/>
    </row>
    <row r="14" spans="1:2" x14ac:dyDescent="0.25">
      <c r="A14" s="1" t="s">
        <v>91</v>
      </c>
      <c r="B14" s="16">
        <f>B11*B12*B13*24*365</f>
        <v>0</v>
      </c>
    </row>
    <row r="16" spans="1:2" x14ac:dyDescent="0.25">
      <c r="A16" s="7" t="s">
        <v>35</v>
      </c>
    </row>
    <row r="17" spans="1:2" x14ac:dyDescent="0.25">
      <c r="A17" t="s">
        <v>36</v>
      </c>
      <c r="B17" s="17"/>
    </row>
    <row r="18" spans="1:2" x14ac:dyDescent="0.25">
      <c r="A18" t="s">
        <v>37</v>
      </c>
      <c r="B18" s="17"/>
    </row>
    <row r="19" spans="1:2" x14ac:dyDescent="0.25">
      <c r="A19" s="1" t="s">
        <v>92</v>
      </c>
      <c r="B19" s="16">
        <f>SUM(B17:B18)*12</f>
        <v>0</v>
      </c>
    </row>
  </sheetData>
  <sheetProtection algorithmName="SHA-512" hashValue="RP4NuCfLdrJyJlD6/c4CizNZi/J0YDXe/yxAdXi1TjhLNCTRc+h5uKqcPJu9j0+mooUeywXNd4JxcXFmZ7johg==" saltValue="9l7BtE+dFjS9pwzFfXN7Yw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ED45A-4730-4510-9946-E1930A8DBD01}">
  <dimension ref="A1:D9"/>
  <sheetViews>
    <sheetView showGridLines="0" workbookViewId="0">
      <selection activeCell="B3" sqref="B3"/>
    </sheetView>
  </sheetViews>
  <sheetFormatPr defaultRowHeight="15" x14ac:dyDescent="0.25"/>
  <cols>
    <col min="1" max="1" width="37.28515625" bestFit="1" customWidth="1"/>
    <col min="2" max="2" width="9.85546875" bestFit="1" customWidth="1"/>
    <col min="3" max="3" width="9.7109375" bestFit="1" customWidth="1"/>
  </cols>
  <sheetData>
    <row r="1" spans="1:4" x14ac:dyDescent="0.25">
      <c r="A1" s="1" t="s">
        <v>39</v>
      </c>
    </row>
    <row r="2" spans="1:4" x14ac:dyDescent="0.25">
      <c r="C2" s="1" t="s">
        <v>41</v>
      </c>
    </row>
    <row r="3" spans="1:4" x14ac:dyDescent="0.25">
      <c r="A3" t="s">
        <v>40</v>
      </c>
      <c r="B3" s="19"/>
      <c r="C3" t="s">
        <v>2</v>
      </c>
    </row>
    <row r="4" spans="1:4" x14ac:dyDescent="0.25">
      <c r="A4" t="s">
        <v>42</v>
      </c>
      <c r="B4" s="19">
        <v>35</v>
      </c>
      <c r="C4" t="s">
        <v>85</v>
      </c>
      <c r="D4" t="s">
        <v>95</v>
      </c>
    </row>
    <row r="6" spans="1:4" x14ac:dyDescent="0.25">
      <c r="A6" t="s">
        <v>93</v>
      </c>
      <c r="B6" s="18">
        <f>B3*365</f>
        <v>0</v>
      </c>
    </row>
    <row r="7" spans="1:4" x14ac:dyDescent="0.25">
      <c r="A7" t="s">
        <v>94</v>
      </c>
      <c r="B7" s="18">
        <f>B3*B4*1.3*365</f>
        <v>0</v>
      </c>
    </row>
    <row r="8" spans="1:4" x14ac:dyDescent="0.25">
      <c r="A8" t="s">
        <v>117</v>
      </c>
      <c r="B8" s="18">
        <f>(B3*100.5/1.75)*365</f>
        <v>0</v>
      </c>
    </row>
    <row r="9" spans="1:4" x14ac:dyDescent="0.25">
      <c r="A9" s="22" t="s">
        <v>118</v>
      </c>
    </row>
  </sheetData>
  <sheetProtection algorithmName="SHA-512" hashValue="uGINo7iEsNLavMclVAtkFNN0MiQDyaw0QVyy+x7oJj54SEhMb2bjzqYiVNE/dslVXPIwjCnC670AjfuT0xmVQg==" saltValue="/hX9N1n6C82NEBGNGCRcjA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A5FA4-D7C9-43AA-A1CD-C00FF9027D73}">
  <dimension ref="A1:D49"/>
  <sheetViews>
    <sheetView showGridLines="0" tabSelected="1" topLeftCell="A14" zoomScale="107" zoomScaleNormal="100" workbookViewId="0">
      <selection activeCell="C28" sqref="C28:C48"/>
    </sheetView>
  </sheetViews>
  <sheetFormatPr defaultRowHeight="15" x14ac:dyDescent="0.25"/>
  <cols>
    <col min="1" max="1" width="27.7109375" customWidth="1"/>
    <col min="2" max="2" width="36.7109375" customWidth="1"/>
    <col min="3" max="3" width="23.28515625" bestFit="1" customWidth="1"/>
    <col min="4" max="4" width="13.85546875" customWidth="1"/>
  </cols>
  <sheetData>
    <row r="1" spans="1:4" x14ac:dyDescent="0.25">
      <c r="A1" s="1" t="s">
        <v>43</v>
      </c>
    </row>
    <row r="2" spans="1:4" x14ac:dyDescent="0.25">
      <c r="A2" s="1"/>
    </row>
    <row r="3" spans="1:4" x14ac:dyDescent="0.25">
      <c r="A3" t="s">
        <v>131</v>
      </c>
      <c r="B3" s="29">
        <f>C8+C13+D25+D49</f>
        <v>0</v>
      </c>
    </row>
    <row r="5" spans="1:4" x14ac:dyDescent="0.25">
      <c r="A5" s="7" t="s">
        <v>44</v>
      </c>
    </row>
    <row r="6" spans="1:4" x14ac:dyDescent="0.25">
      <c r="A6" s="33" t="s">
        <v>45</v>
      </c>
      <c r="B6" s="5" t="s">
        <v>46</v>
      </c>
      <c r="C6" s="30"/>
    </row>
    <row r="7" spans="1:4" x14ac:dyDescent="0.25">
      <c r="A7" s="33"/>
      <c r="B7" s="5" t="s">
        <v>126</v>
      </c>
      <c r="C7" s="28">
        <v>1</v>
      </c>
      <c r="D7" t="s">
        <v>23</v>
      </c>
    </row>
    <row r="8" spans="1:4" x14ac:dyDescent="0.25">
      <c r="A8" s="33"/>
      <c r="B8" s="5" t="s">
        <v>130</v>
      </c>
      <c r="C8" s="29">
        <f>((C6*1*8)+(C6*24))*60*24*365</f>
        <v>0</v>
      </c>
    </row>
    <row r="10" spans="1:4" x14ac:dyDescent="0.25">
      <c r="A10" s="34" t="s">
        <v>47</v>
      </c>
      <c r="B10" s="5" t="s">
        <v>48</v>
      </c>
      <c r="C10" s="30"/>
    </row>
    <row r="11" spans="1:4" x14ac:dyDescent="0.25">
      <c r="A11" s="34"/>
      <c r="B11" s="5" t="s">
        <v>127</v>
      </c>
      <c r="C11" s="28">
        <v>10</v>
      </c>
      <c r="D11" t="s">
        <v>23</v>
      </c>
    </row>
    <row r="12" spans="1:4" x14ac:dyDescent="0.25">
      <c r="A12" s="34"/>
      <c r="B12" s="5" t="s">
        <v>128</v>
      </c>
      <c r="C12" s="28">
        <v>10</v>
      </c>
      <c r="D12" t="s">
        <v>23</v>
      </c>
    </row>
    <row r="13" spans="1:4" x14ac:dyDescent="0.25">
      <c r="A13" s="34"/>
      <c r="B13" s="5" t="s">
        <v>130</v>
      </c>
      <c r="C13" s="29">
        <f>((C10*32)+(C10*C11*2)+(C10*C11*2))*60*24*365</f>
        <v>0</v>
      </c>
    </row>
    <row r="15" spans="1:4" x14ac:dyDescent="0.25">
      <c r="A15" s="1" t="s">
        <v>49</v>
      </c>
      <c r="B15" t="s">
        <v>52</v>
      </c>
      <c r="C15" t="s">
        <v>53</v>
      </c>
      <c r="D15" t="s">
        <v>54</v>
      </c>
    </row>
    <row r="16" spans="1:4" x14ac:dyDescent="0.25">
      <c r="A16" s="5" t="s">
        <v>51</v>
      </c>
      <c r="B16" s="5">
        <v>14</v>
      </c>
      <c r="C16" s="30"/>
      <c r="D16" s="29">
        <f t="shared" ref="D16:D24" si="0">B16*C16*60*24*365</f>
        <v>0</v>
      </c>
    </row>
    <row r="17" spans="1:4" x14ac:dyDescent="0.25">
      <c r="A17" s="5" t="s">
        <v>50</v>
      </c>
      <c r="B17" s="5">
        <v>9</v>
      </c>
      <c r="C17" s="30"/>
      <c r="D17" s="29">
        <f t="shared" si="0"/>
        <v>0</v>
      </c>
    </row>
    <row r="18" spans="1:4" x14ac:dyDescent="0.25">
      <c r="A18" s="5" t="s">
        <v>60</v>
      </c>
      <c r="B18" s="5">
        <v>13</v>
      </c>
      <c r="C18" s="30"/>
      <c r="D18" s="29">
        <f t="shared" si="0"/>
        <v>0</v>
      </c>
    </row>
    <row r="19" spans="1:4" x14ac:dyDescent="0.25">
      <c r="A19" s="5" t="s">
        <v>55</v>
      </c>
      <c r="B19" s="5">
        <v>88</v>
      </c>
      <c r="C19" s="30"/>
      <c r="D19" s="29">
        <f t="shared" si="0"/>
        <v>0</v>
      </c>
    </row>
    <row r="20" spans="1:4" x14ac:dyDescent="0.25">
      <c r="A20" s="5" t="s">
        <v>129</v>
      </c>
      <c r="B20" s="5">
        <v>66</v>
      </c>
      <c r="C20" s="30"/>
      <c r="D20" s="29">
        <f t="shared" si="0"/>
        <v>0</v>
      </c>
    </row>
    <row r="21" spans="1:4" x14ac:dyDescent="0.25">
      <c r="A21" s="5" t="s">
        <v>56</v>
      </c>
      <c r="B21" s="5">
        <v>32</v>
      </c>
      <c r="C21" s="30"/>
      <c r="D21" s="29">
        <f t="shared" si="0"/>
        <v>0</v>
      </c>
    </row>
    <row r="22" spans="1:4" x14ac:dyDescent="0.25">
      <c r="A22" s="5" t="s">
        <v>57</v>
      </c>
      <c r="B22" s="5">
        <v>12</v>
      </c>
      <c r="C22" s="30"/>
      <c r="D22" s="29">
        <f t="shared" si="0"/>
        <v>0</v>
      </c>
    </row>
    <row r="23" spans="1:4" x14ac:dyDescent="0.25">
      <c r="A23" s="5" t="s">
        <v>58</v>
      </c>
      <c r="B23" s="5">
        <v>28</v>
      </c>
      <c r="C23" s="30"/>
      <c r="D23" s="29">
        <f t="shared" si="0"/>
        <v>0</v>
      </c>
    </row>
    <row r="24" spans="1:4" x14ac:dyDescent="0.25">
      <c r="A24" s="5" t="s">
        <v>59</v>
      </c>
      <c r="B24" s="5">
        <v>18</v>
      </c>
      <c r="C24" s="30"/>
      <c r="D24" s="29">
        <f t="shared" si="0"/>
        <v>0</v>
      </c>
    </row>
    <row r="25" spans="1:4" x14ac:dyDescent="0.25">
      <c r="B25" s="31" t="s">
        <v>119</v>
      </c>
      <c r="D25" s="29">
        <f>SUM(D16:D24)</f>
        <v>0</v>
      </c>
    </row>
    <row r="27" spans="1:4" x14ac:dyDescent="0.25">
      <c r="A27" s="1" t="s">
        <v>132</v>
      </c>
      <c r="B27" t="s">
        <v>52</v>
      </c>
      <c r="C27" t="s">
        <v>53</v>
      </c>
      <c r="D27" t="s">
        <v>54</v>
      </c>
    </row>
    <row r="28" spans="1:4" x14ac:dyDescent="0.25">
      <c r="A28" s="5" t="s">
        <v>133</v>
      </c>
      <c r="B28" s="5">
        <v>7</v>
      </c>
      <c r="C28" s="30"/>
      <c r="D28" s="29">
        <f t="shared" ref="D28:D48" si="1">B28*C28*60*24*365</f>
        <v>0</v>
      </c>
    </row>
    <row r="29" spans="1:4" x14ac:dyDescent="0.25">
      <c r="A29" s="5" t="s">
        <v>134</v>
      </c>
      <c r="B29" s="5">
        <v>7</v>
      </c>
      <c r="C29" s="30"/>
      <c r="D29" s="29">
        <f t="shared" si="1"/>
        <v>0</v>
      </c>
    </row>
    <row r="30" spans="1:4" x14ac:dyDescent="0.25">
      <c r="A30" s="5" t="s">
        <v>135</v>
      </c>
      <c r="B30" s="5">
        <v>14</v>
      </c>
      <c r="C30" s="30"/>
      <c r="D30" s="29">
        <f t="shared" si="1"/>
        <v>0</v>
      </c>
    </row>
    <row r="31" spans="1:4" x14ac:dyDescent="0.25">
      <c r="A31" s="5" t="s">
        <v>136</v>
      </c>
      <c r="B31" s="5">
        <v>12</v>
      </c>
      <c r="C31" s="30"/>
      <c r="D31" s="29">
        <f t="shared" si="1"/>
        <v>0</v>
      </c>
    </row>
    <row r="32" spans="1:4" x14ac:dyDescent="0.25">
      <c r="A32" s="5" t="s">
        <v>137</v>
      </c>
      <c r="B32" s="5">
        <v>12</v>
      </c>
      <c r="C32" s="30"/>
      <c r="D32" s="29">
        <f t="shared" si="1"/>
        <v>0</v>
      </c>
    </row>
    <row r="33" spans="1:4" x14ac:dyDescent="0.25">
      <c r="A33" s="5" t="s">
        <v>138</v>
      </c>
      <c r="B33" s="5">
        <v>16</v>
      </c>
      <c r="C33" s="30"/>
      <c r="D33" s="29">
        <f t="shared" si="1"/>
        <v>0</v>
      </c>
    </row>
    <row r="34" spans="1:4" x14ac:dyDescent="0.25">
      <c r="A34" s="5" t="s">
        <v>139</v>
      </c>
      <c r="B34" s="5">
        <v>25</v>
      </c>
      <c r="C34" s="30"/>
      <c r="D34" s="29">
        <f t="shared" si="1"/>
        <v>0</v>
      </c>
    </row>
    <row r="35" spans="1:4" x14ac:dyDescent="0.25">
      <c r="A35" s="5" t="s">
        <v>140</v>
      </c>
      <c r="B35" s="5">
        <v>12</v>
      </c>
      <c r="C35" s="30"/>
      <c r="D35" s="29">
        <f t="shared" si="1"/>
        <v>0</v>
      </c>
    </row>
    <row r="36" spans="1:4" x14ac:dyDescent="0.25">
      <c r="A36" s="5" t="s">
        <v>141</v>
      </c>
      <c r="B36" s="5">
        <v>15</v>
      </c>
      <c r="C36" s="30"/>
      <c r="D36" s="29">
        <f t="shared" si="1"/>
        <v>0</v>
      </c>
    </row>
    <row r="37" spans="1:4" x14ac:dyDescent="0.25">
      <c r="A37" s="5" t="s">
        <v>142</v>
      </c>
      <c r="B37" s="5">
        <v>3</v>
      </c>
      <c r="C37" s="30"/>
      <c r="D37" s="29">
        <f t="shared" si="1"/>
        <v>0</v>
      </c>
    </row>
    <row r="38" spans="1:4" x14ac:dyDescent="0.25">
      <c r="A38" s="5" t="s">
        <v>143</v>
      </c>
      <c r="B38" s="5">
        <v>15</v>
      </c>
      <c r="C38" s="30"/>
      <c r="D38" s="29">
        <f t="shared" si="1"/>
        <v>0</v>
      </c>
    </row>
    <row r="39" spans="1:4" x14ac:dyDescent="0.25">
      <c r="A39" s="5" t="s">
        <v>144</v>
      </c>
      <c r="B39" s="5">
        <v>12</v>
      </c>
      <c r="C39" s="30"/>
      <c r="D39" s="29">
        <f t="shared" si="1"/>
        <v>0</v>
      </c>
    </row>
    <row r="40" spans="1:4" x14ac:dyDescent="0.25">
      <c r="A40" s="5" t="s">
        <v>145</v>
      </c>
      <c r="B40" s="5">
        <v>12</v>
      </c>
      <c r="C40" s="30"/>
      <c r="D40" s="29">
        <f t="shared" si="1"/>
        <v>0</v>
      </c>
    </row>
    <row r="41" spans="1:4" x14ac:dyDescent="0.25">
      <c r="A41" s="5" t="s">
        <v>146</v>
      </c>
      <c r="B41" s="5">
        <v>15</v>
      </c>
      <c r="C41" s="30"/>
      <c r="D41" s="29">
        <f t="shared" si="1"/>
        <v>0</v>
      </c>
    </row>
    <row r="42" spans="1:4" x14ac:dyDescent="0.25">
      <c r="A42" s="5" t="s">
        <v>147</v>
      </c>
      <c r="B42" s="5">
        <v>12</v>
      </c>
      <c r="C42" s="30"/>
      <c r="D42" s="29">
        <f t="shared" si="1"/>
        <v>0</v>
      </c>
    </row>
    <row r="43" spans="1:4" x14ac:dyDescent="0.25">
      <c r="A43" s="5" t="s">
        <v>148</v>
      </c>
      <c r="B43" s="5">
        <v>8</v>
      </c>
      <c r="C43" s="30"/>
      <c r="D43" s="29">
        <f t="shared" si="1"/>
        <v>0</v>
      </c>
    </row>
    <row r="44" spans="1:4" x14ac:dyDescent="0.25">
      <c r="A44" s="5" t="s">
        <v>149</v>
      </c>
      <c r="B44" s="5">
        <v>8</v>
      </c>
      <c r="C44" s="30"/>
      <c r="D44" s="29">
        <f t="shared" si="1"/>
        <v>0</v>
      </c>
    </row>
    <row r="45" spans="1:4" x14ac:dyDescent="0.25">
      <c r="A45" s="5" t="s">
        <v>150</v>
      </c>
      <c r="B45" s="5">
        <v>8</v>
      </c>
      <c r="C45" s="30"/>
      <c r="D45" s="29">
        <f t="shared" si="1"/>
        <v>0</v>
      </c>
    </row>
    <row r="46" spans="1:4" x14ac:dyDescent="0.25">
      <c r="A46" s="5" t="s">
        <v>151</v>
      </c>
      <c r="B46" s="5">
        <v>8</v>
      </c>
      <c r="C46" s="30"/>
      <c r="D46" s="29">
        <f t="shared" si="1"/>
        <v>0</v>
      </c>
    </row>
    <row r="47" spans="1:4" x14ac:dyDescent="0.25">
      <c r="A47" s="5" t="s">
        <v>152</v>
      </c>
      <c r="B47" s="5">
        <v>7</v>
      </c>
      <c r="C47" s="30"/>
      <c r="D47" s="29">
        <f t="shared" si="1"/>
        <v>0</v>
      </c>
    </row>
    <row r="48" spans="1:4" x14ac:dyDescent="0.25">
      <c r="A48" s="5" t="s">
        <v>153</v>
      </c>
      <c r="B48" s="5">
        <v>10</v>
      </c>
      <c r="C48" s="30"/>
      <c r="D48" s="29">
        <f t="shared" si="1"/>
        <v>0</v>
      </c>
    </row>
    <row r="49" spans="2:4" x14ac:dyDescent="0.25">
      <c r="B49" s="31" t="s">
        <v>119</v>
      </c>
      <c r="D49" s="29">
        <f>SUM(D28:D48)</f>
        <v>0</v>
      </c>
    </row>
  </sheetData>
  <sheetProtection algorithmName="SHA-512" hashValue="XYF2jwr4V6wXrYYzESaPoCiHFDvSiY254spuTfDRBrAZ47A+rCVoxPa4esh+ZddzNqqlX/KCBhlcKpRwiCY/8A==" saltValue="wK3rCj7PMmNrjYfDTS2uxg==" spinCount="100000" sheet="1" objects="1" scenarios="1"/>
  <mergeCells count="2">
    <mergeCell ref="A6:A8"/>
    <mergeCell ref="A10:A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0965D09-764C-44A1-88FE-7315EA07E5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Summary</vt:lpstr>
      <vt:lpstr>App&amp;Infra (simple)</vt:lpstr>
      <vt:lpstr>App&amp;Infra (detailed)</vt:lpstr>
      <vt:lpstr>Kubernetes Monitoring</vt:lpstr>
      <vt:lpstr>Digital Experience</vt:lpstr>
      <vt:lpstr>Log Analytics</vt:lpstr>
      <vt:lpstr>Telemetry - metrics</vt:lpstr>
      <vt:lpstr>AppSecRVA</vt:lpstr>
      <vt:lpstr>FS</vt:lpstr>
      <vt:lpstr>Infra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Yap, Myrvin</dc:creator>
  <cp:lastModifiedBy>Zer-Min CHU from.FPT (GOVTECH)</cp:lastModifiedBy>
  <dcterms:created xsi:type="dcterms:W3CDTF">2026-07-01T12:02:25Z</dcterms:created>
  <dcterms:modified xsi:type="dcterms:W3CDTF">2026-07-27T08:00:32Z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803508-8490-4252-b331-d9b72689e942_Enabled">
    <vt:lpwstr>true</vt:lpwstr>
  </property>
  <property fmtid="{D5CDD505-2E9C-101B-9397-08002B2CF9AE}" pid="3" name="MSIP_Label_54803508-8490-4252-b331-d9b72689e942_SetDate">
    <vt:lpwstr>2026-07-13T02:45:18Z</vt:lpwstr>
  </property>
  <property fmtid="{D5CDD505-2E9C-101B-9397-08002B2CF9AE}" pid="4" name="MSIP_Label_54803508-8490-4252-b331-d9b72689e942_Method">
    <vt:lpwstr>Privileged</vt:lpwstr>
  </property>
  <property fmtid="{D5CDD505-2E9C-101B-9397-08002B2CF9AE}" pid="5" name="MSIP_Label_54803508-8490-4252-b331-d9b72689e942_Name">
    <vt:lpwstr>Non Sensitive_0</vt:lpwstr>
  </property>
  <property fmtid="{D5CDD505-2E9C-101B-9397-08002B2CF9AE}" pid="6" name="MSIP_Label_54803508-8490-4252-b331-d9b72689e942_SiteId">
    <vt:lpwstr>0b11c524-9a1c-4e1b-84cb-6336aefc2243</vt:lpwstr>
  </property>
  <property fmtid="{D5CDD505-2E9C-101B-9397-08002B2CF9AE}" pid="7" name="MSIP_Label_54803508-8490-4252-b331-d9b72689e942_ActionId">
    <vt:lpwstr>cbe57128-5a10-492b-87c5-5bd4538d4230</vt:lpwstr>
  </property>
  <property fmtid="{D5CDD505-2E9C-101B-9397-08002B2CF9AE}" pid="8" name="MSIP_Label_54803508-8490-4252-b331-d9b72689e942_ContentBits">
    <vt:lpwstr>0</vt:lpwstr>
  </property>
  <property fmtid="{D5CDD505-2E9C-101B-9397-08002B2CF9AE}" pid="9" name="MSIP_Label_54803508-8490-4252-b331-d9b72689e942_Tag">
    <vt:lpwstr>10, 0, 1, 1</vt:lpwstr>
  </property>
</Properties>
</file>